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 PERSO en cours 2018 04 07\A NRJ transition\Renoveco.org\les pages\"/>
    </mc:Choice>
  </mc:AlternateContent>
  <bookViews>
    <workbookView xWindow="0" yWindow="0" windowWidth="24000" windowHeight="9075"/>
  </bookViews>
  <sheets>
    <sheet name="Simulteur" sheetId="1" r:id="rId1"/>
  </sheets>
  <externalReferences>
    <externalReference r:id="rId2"/>
  </externalReferences>
  <definedNames>
    <definedName name="_Lgt1">[1]Statistiques!$E$88:$E$90</definedName>
    <definedName name="_Lgt2">[1]Statistiques!$A$93:$A$95</definedName>
    <definedName name="_Lgt3">[1]Statistiques!$C$93:$C$95</definedName>
    <definedName name="Commune">[1]Statistiques!$C$88:$C$90</definedName>
    <definedName name="Cuisson">'[1]Facture énergie'!$K$26:$K$28</definedName>
    <definedName name="ECS_dans_dépenses">'[1]Facture énergie'!$K$40:$K$42</definedName>
    <definedName name="ECScollective">'[1]Facture énergie'!$M$7:$M$8</definedName>
    <definedName name="Equipement_élec">'[1]Facture énergie'!$K$31:$K$33</definedName>
    <definedName name="Oui_Non">'[1]Facture énergie'!$K$36:$K$37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F16" i="1"/>
  <c r="D16" i="1"/>
  <c r="F15" i="1"/>
  <c r="G15" i="1" s="1"/>
  <c r="D15" i="1"/>
  <c r="F14" i="1"/>
  <c r="D14" i="1"/>
  <c r="P14" i="1"/>
  <c r="F13" i="1"/>
  <c r="D13" i="1"/>
  <c r="P13" i="1"/>
  <c r="F12" i="1"/>
  <c r="G12" i="1" s="1"/>
  <c r="D12" i="1"/>
  <c r="P12" i="1"/>
  <c r="F11" i="1"/>
  <c r="D11" i="1"/>
  <c r="P11" i="1"/>
  <c r="P10" i="1"/>
  <c r="P9" i="1"/>
  <c r="P8" i="1"/>
  <c r="P7" i="1"/>
  <c r="D6" i="1"/>
  <c r="F6" i="1" s="1"/>
  <c r="P6" i="1"/>
  <c r="D5" i="1"/>
  <c r="M5" i="1" l="1"/>
  <c r="E14" i="1" s="1"/>
  <c r="H14" i="1" s="1"/>
  <c r="G11" i="1"/>
  <c r="G16" i="1"/>
  <c r="G14" i="1"/>
  <c r="G13" i="1"/>
  <c r="E12" i="1"/>
  <c r="H12" i="1" s="1"/>
  <c r="E13" i="1"/>
  <c r="H13" i="1" s="1"/>
  <c r="E11" i="1" l="1"/>
  <c r="H11" i="1" s="1"/>
  <c r="M11" i="1" s="1"/>
  <c r="E15" i="1"/>
  <c r="H15" i="1" s="1"/>
  <c r="K15" i="1" s="1"/>
  <c r="E16" i="1"/>
  <c r="H16" i="1" s="1"/>
  <c r="M16" i="1" s="1"/>
  <c r="I15" i="1"/>
  <c r="L15" i="1" s="1"/>
  <c r="M14" i="1"/>
  <c r="I14" i="1"/>
  <c r="L14" i="1" s="1"/>
  <c r="K14" i="1"/>
  <c r="J14" i="1"/>
  <c r="J13" i="1"/>
  <c r="M13" i="1"/>
  <c r="I13" i="1"/>
  <c r="L13" i="1" s="1"/>
  <c r="K13" i="1"/>
  <c r="K11" i="1"/>
  <c r="K12" i="1"/>
  <c r="M12" i="1"/>
  <c r="I12" i="1"/>
  <c r="L12" i="1" s="1"/>
  <c r="J12" i="1"/>
  <c r="I11" i="1" l="1"/>
  <c r="L11" i="1" s="1"/>
  <c r="M15" i="1"/>
  <c r="J11" i="1"/>
  <c r="J16" i="1"/>
  <c r="K16" i="1"/>
  <c r="I16" i="1"/>
  <c r="L16" i="1" s="1"/>
  <c r="J15" i="1"/>
</calcChain>
</file>

<file path=xl/sharedStrings.xml><?xml version="1.0" encoding="utf-8"?>
<sst xmlns="http://schemas.openxmlformats.org/spreadsheetml/2006/main" count="59" uniqueCount="58">
  <si>
    <t xml:space="preserve">Nbr d'occupants en plus de l'occupant principal </t>
  </si>
  <si>
    <t>de + de 14 ans  (0,5 UC)</t>
  </si>
  <si>
    <t>Tarif du kWh</t>
  </si>
  <si>
    <t>Revenu mensuel</t>
  </si>
  <si>
    <t>Tarifs simulation Renov'éco</t>
  </si>
  <si>
    <r>
      <t xml:space="preserve">Niveau de vie moyen des français </t>
    </r>
    <r>
      <rPr>
        <b/>
        <sz val="10"/>
        <color theme="1"/>
        <rFont val="Liberation Sans"/>
        <family val="2"/>
      </rPr>
      <t xml:space="preserve">par mois </t>
    </r>
    <r>
      <rPr>
        <sz val="10"/>
        <color theme="1"/>
        <rFont val="Liberation Sans"/>
        <family val="2"/>
      </rPr>
      <t>par UC</t>
    </r>
  </si>
  <si>
    <t>de - de 14 ans  (0,3 UC)</t>
  </si>
  <si>
    <t>sous l’empreinte</t>
  </si>
  <si>
    <t>Pauvre</t>
  </si>
  <si>
    <t>&gt; 658€</t>
  </si>
  <si>
    <t>nombre d’habitants</t>
  </si>
  <si>
    <t>au-delà de l’empreinte</t>
  </si>
  <si>
    <t>2ème décile</t>
  </si>
  <si>
    <t>nombre d’UC</t>
  </si>
  <si>
    <t>3ème décile</t>
  </si>
  <si>
    <t>Classe</t>
  </si>
  <si>
    <t>consommation</t>
  </si>
  <si>
    <t>facture annuelle</t>
  </si>
  <si>
    <t>Devenir BBC</t>
  </si>
  <si>
    <t>4ème décile</t>
  </si>
  <si>
    <t>du logement</t>
  </si>
  <si>
    <t>annuelle kWh</t>
  </si>
  <si>
    <t>surface</t>
  </si>
  <si>
    <t>m² du logement</t>
  </si>
  <si>
    <t>Investissement</t>
  </si>
  <si>
    <t>5ème décile</t>
  </si>
  <si>
    <t>Scénarii</t>
  </si>
  <si>
    <t>augmentation facture</t>
  </si>
  <si>
    <t>6ème décile</t>
  </si>
  <si>
    <t>kWh/m²/an</t>
  </si>
  <si>
    <t>totale</t>
  </si>
  <si>
    <t>au_delà de l’empreinte</t>
  </si>
  <si>
    <t>Montant actuels</t>
  </si>
  <si>
    <t>% du niveau de vie</t>
  </si>
  <si>
    <t>Montant rénov'éco idée 1</t>
  </si>
  <si>
    <t>en %</t>
  </si>
  <si>
    <t>en valeur absolue</t>
  </si>
  <si>
    <t>% éco-taxe climat</t>
  </si>
  <si>
    <t>retour en années</t>
  </si>
  <si>
    <t>7ème décile</t>
  </si>
  <si>
    <t>A</t>
  </si>
  <si>
    <t>8ème décile</t>
  </si>
  <si>
    <t>B</t>
  </si>
  <si>
    <t>9ème décile</t>
  </si>
  <si>
    <t>C</t>
  </si>
  <si>
    <t>Riche</t>
  </si>
  <si>
    <t>D</t>
  </si>
  <si>
    <t>E</t>
  </si>
  <si>
    <t>F</t>
  </si>
  <si>
    <t>G</t>
  </si>
  <si>
    <t>kWh</t>
  </si>
  <si>
    <t>Valeur empreinte mensuelle</t>
  </si>
  <si>
    <t>kWh(sous empreinte)x nbr habitant</t>
  </si>
  <si>
    <t>par mois</t>
  </si>
  <si>
    <t>par an</t>
  </si>
  <si>
    <r>
      <t xml:space="preserve">Renseigner dans les cases en vert, vos </t>
    </r>
    <r>
      <rPr>
        <b/>
        <sz val="11"/>
        <color rgb="FF800000"/>
        <rFont val="Liberation Sans"/>
        <family val="2"/>
      </rPr>
      <t>valeurs personnelles ,</t>
    </r>
    <r>
      <rPr>
        <b/>
        <sz val="11"/>
        <color theme="4" tint="-0.249977111117893"/>
        <rFont val="Liberation Sans"/>
        <family val="2"/>
      </rPr>
      <t xml:space="preserve"> vos paramètres rénov'éco</t>
    </r>
  </si>
  <si>
    <t>Rappel</t>
  </si>
  <si>
    <t>Votre niveau de vie par 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</si>
</sst>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&quot; &quot;[$€-40C];[Red]&quot;-&quot;#,##0.00&quot; &quot;[$€-40C]"/>
    <numFmt numFmtId="165" formatCode="#,##0&quot; &quot;[$€-40C];[Red]&quot;-&quot;#,##0&quot; &quot;[$€-40C]"/>
    <numFmt numFmtId="166" formatCode="#,##0.0&quot; &quot;[$€-40C];[Red]&quot;-&quot;#,##0.0&quot; &quot;[$€-40C]"/>
    <numFmt numFmtId="167" formatCode="_-* #,##0\ &quot;€&quot;_-;\-* #,##0\ &quot;€&quot;_-;_-* &quot;-&quot;??\ &quot;€&quot;_-;_-@_-"/>
    <numFmt numFmtId="169" formatCode="_-* #,##0\ _€_-;\-* #,##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Liberation Sans"/>
      <family val="2"/>
    </font>
    <font>
      <b/>
      <sz val="11"/>
      <color rgb="FF800000"/>
      <name val="Liberation Sans"/>
      <family val="2"/>
    </font>
    <font>
      <sz val="10"/>
      <color theme="1"/>
      <name val="Liberation Sans"/>
      <family val="2"/>
    </font>
    <font>
      <b/>
      <sz val="10"/>
      <color theme="1"/>
      <name val="Liberation Sans"/>
      <family val="2"/>
    </font>
    <font>
      <sz val="11"/>
      <color rgb="FF000000"/>
      <name val="Calibri"/>
      <family val="2"/>
      <charset val="1"/>
    </font>
    <font>
      <b/>
      <sz val="11"/>
      <color theme="1"/>
      <name val="Liberation Sans"/>
      <family val="2"/>
    </font>
    <font>
      <i/>
      <sz val="11"/>
      <color theme="1"/>
      <name val="Liberation Sans"/>
      <family val="2"/>
    </font>
    <font>
      <sz val="9"/>
      <color theme="1"/>
      <name val="Liberation Sans"/>
      <family val="2"/>
    </font>
    <font>
      <i/>
      <sz val="8"/>
      <color theme="1"/>
      <name val="Liberation Sans"/>
      <family val="2"/>
    </font>
    <font>
      <sz val="10"/>
      <name val="Arial"/>
      <family val="2"/>
    </font>
    <font>
      <b/>
      <sz val="11"/>
      <color theme="4" tint="-0.249977111117893"/>
      <name val="Liberation Sans"/>
      <family val="2"/>
    </font>
    <font>
      <sz val="7"/>
      <color theme="1"/>
      <name val="Liberation Sans"/>
      <family val="2"/>
    </font>
  </fonts>
  <fills count="16">
    <fill>
      <patternFill patternType="none"/>
    </fill>
    <fill>
      <patternFill patternType="gray125"/>
    </fill>
    <fill>
      <patternFill patternType="solid">
        <fgColor rgb="FF99FF99"/>
        <bgColor rgb="FF99FF99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FF66CC"/>
        <bgColor rgb="FFFF66CC"/>
      </patternFill>
    </fill>
    <fill>
      <patternFill patternType="solid">
        <fgColor rgb="FF66CCFF"/>
        <bgColor rgb="FF66CCFF"/>
      </patternFill>
    </fill>
    <fill>
      <patternFill patternType="solid">
        <fgColor rgb="FFFFC000"/>
        <bgColor rgb="FFFF66CC"/>
      </patternFill>
    </fill>
    <fill>
      <patternFill patternType="solid">
        <fgColor rgb="FF66FF66"/>
        <bgColor rgb="FF66FF66"/>
      </patternFill>
    </fill>
    <fill>
      <patternFill patternType="solid">
        <fgColor rgb="FFFF66CC"/>
        <bgColor indexed="64"/>
      </patternFill>
    </fill>
    <fill>
      <patternFill patternType="solid">
        <fgColor rgb="FF00CC00"/>
        <bgColor rgb="FF00CC00"/>
      </patternFill>
    </fill>
    <fill>
      <patternFill patternType="solid">
        <fgColor rgb="FFCCFF66"/>
        <bgColor rgb="FFCCFF66"/>
      </patternFill>
    </fill>
    <fill>
      <patternFill patternType="solid">
        <fgColor rgb="FFFFCC00"/>
        <bgColor rgb="FFFFCC00"/>
      </patternFill>
    </fill>
    <fill>
      <patternFill patternType="solid">
        <fgColor rgb="FFFF3300"/>
        <bgColor rgb="FFFF3300"/>
      </patternFill>
    </fill>
    <fill>
      <patternFill patternType="solid">
        <fgColor rgb="FFCC0000"/>
        <bgColor rgb="FFCC0000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11" fillId="0" borderId="0" applyBorder="0" applyAlignment="0" applyProtection="0"/>
    <xf numFmtId="0" fontId="2" fillId="0" borderId="0"/>
  </cellStyleXfs>
  <cellXfs count="94">
    <xf numFmtId="0" fontId="0" fillId="0" borderId="0" xfId="0"/>
    <xf numFmtId="0" fontId="2" fillId="0" borderId="0" xfId="4"/>
    <xf numFmtId="0" fontId="2" fillId="2" borderId="0" xfId="4" applyFill="1" applyAlignment="1">
      <alignment horizontal="center" vertical="center"/>
    </xf>
    <xf numFmtId="0" fontId="2" fillId="3" borderId="0" xfId="4" applyFill="1" applyAlignment="1">
      <alignment horizontal="center" vertical="center"/>
    </xf>
    <xf numFmtId="0" fontId="2" fillId="3" borderId="0" xfId="4" applyFill="1"/>
    <xf numFmtId="0" fontId="2" fillId="3" borderId="0" xfId="4" applyFill="1" applyAlignment="1">
      <alignment vertical="center"/>
    </xf>
    <xf numFmtId="0" fontId="2" fillId="3" borderId="4" xfId="4" applyFill="1" applyBorder="1"/>
    <xf numFmtId="0" fontId="2" fillId="3" borderId="0" xfId="4" applyFill="1" applyBorder="1"/>
    <xf numFmtId="0" fontId="3" fillId="2" borderId="5" xfId="4" applyFont="1" applyFill="1" applyBorder="1" applyAlignment="1">
      <alignment horizontal="center"/>
    </xf>
    <xf numFmtId="0" fontId="4" fillId="4" borderId="0" xfId="4" applyFont="1" applyFill="1" applyAlignment="1">
      <alignment horizontal="center" vertical="center" wrapText="1"/>
    </xf>
    <xf numFmtId="0" fontId="2" fillId="3" borderId="7" xfId="4" applyFill="1" applyBorder="1"/>
    <xf numFmtId="0" fontId="2" fillId="3" borderId="8" xfId="4" applyFill="1" applyBorder="1"/>
    <xf numFmtId="0" fontId="3" fillId="2" borderId="9" xfId="4" applyFont="1" applyFill="1" applyBorder="1" applyAlignment="1">
      <alignment horizontal="center"/>
    </xf>
    <xf numFmtId="165" fontId="3" fillId="2" borderId="0" xfId="4" applyNumberFormat="1" applyFont="1" applyFill="1" applyAlignment="1">
      <alignment horizontal="center"/>
    </xf>
    <xf numFmtId="0" fontId="2" fillId="3" borderId="10" xfId="4" applyFill="1" applyBorder="1" applyAlignment="1">
      <alignment horizontal="left" vertical="center"/>
    </xf>
    <xf numFmtId="0" fontId="2" fillId="4" borderId="0" xfId="4" applyFill="1" applyAlignment="1">
      <alignment horizontal="center"/>
    </xf>
    <xf numFmtId="0" fontId="2" fillId="3" borderId="0" xfId="4" applyFill="1" applyAlignment="1">
      <alignment horizontal="right"/>
    </xf>
    <xf numFmtId="0" fontId="2" fillId="0" borderId="0" xfId="4" applyAlignment="1">
      <alignment horizontal="right"/>
    </xf>
    <xf numFmtId="0" fontId="2" fillId="3" borderId="0" xfId="4" applyFill="1" applyAlignment="1">
      <alignment horizontal="center"/>
    </xf>
    <xf numFmtId="0" fontId="2" fillId="0" borderId="10" xfId="4" applyFill="1" applyBorder="1" applyAlignment="1">
      <alignment horizontal="left" vertical="center"/>
    </xf>
    <xf numFmtId="0" fontId="2" fillId="0" borderId="10" xfId="4" applyFill="1" applyBorder="1" applyAlignment="1">
      <alignment horizontal="center" vertical="center"/>
    </xf>
    <xf numFmtId="165" fontId="2" fillId="3" borderId="0" xfId="4" applyNumberFormat="1" applyFill="1"/>
    <xf numFmtId="0" fontId="3" fillId="3" borderId="0" xfId="4" applyFont="1" applyFill="1" applyBorder="1" applyAlignment="1">
      <alignment horizontal="center"/>
    </xf>
    <xf numFmtId="0" fontId="3" fillId="3" borderId="0" xfId="4" applyFont="1" applyFill="1"/>
    <xf numFmtId="0" fontId="2" fillId="0" borderId="6" xfId="4" applyFill="1" applyBorder="1" applyAlignment="1">
      <alignment horizontal="center" vertical="center"/>
    </xf>
    <xf numFmtId="0" fontId="7" fillId="5" borderId="6" xfId="4" applyFont="1" applyFill="1" applyBorder="1" applyAlignment="1">
      <alignment horizontal="center" vertical="center"/>
    </xf>
    <xf numFmtId="0" fontId="7" fillId="6" borderId="6" xfId="4" applyFont="1" applyFill="1" applyBorder="1" applyAlignment="1">
      <alignment horizontal="center" vertical="center"/>
    </xf>
    <xf numFmtId="0" fontId="7" fillId="7" borderId="6" xfId="4" applyFont="1" applyFill="1" applyBorder="1" applyAlignment="1">
      <alignment vertical="center"/>
    </xf>
    <xf numFmtId="0" fontId="2" fillId="0" borderId="11" xfId="4" applyFill="1" applyBorder="1" applyAlignment="1">
      <alignment horizontal="center" vertical="center"/>
    </xf>
    <xf numFmtId="0" fontId="2" fillId="5" borderId="12" xfId="4" applyFill="1" applyBorder="1" applyAlignment="1">
      <alignment horizontal="center" vertical="center"/>
    </xf>
    <xf numFmtId="0" fontId="7" fillId="6" borderId="13" xfId="4" applyFont="1" applyFill="1" applyBorder="1" applyAlignment="1">
      <alignment horizontal="center" vertical="center"/>
    </xf>
    <xf numFmtId="0" fontId="7" fillId="6" borderId="14" xfId="4" applyFont="1" applyFill="1" applyBorder="1" applyAlignment="1">
      <alignment horizontal="center" vertical="center"/>
    </xf>
    <xf numFmtId="0" fontId="3" fillId="2" borderId="14" xfId="4" applyFont="1" applyFill="1" applyBorder="1" applyAlignment="1">
      <alignment horizontal="center"/>
    </xf>
    <xf numFmtId="0" fontId="2" fillId="6" borderId="14" xfId="4" applyFill="1" applyBorder="1" applyAlignment="1">
      <alignment horizontal="left" vertical="center"/>
    </xf>
    <xf numFmtId="0" fontId="2" fillId="7" borderId="12" xfId="4" applyFill="1" applyBorder="1" applyAlignment="1">
      <alignment horizontal="center" vertical="center"/>
    </xf>
    <xf numFmtId="0" fontId="2" fillId="0" borderId="15" xfId="4" applyBorder="1"/>
    <xf numFmtId="0" fontId="2" fillId="0" borderId="16" xfId="4" applyBorder="1"/>
    <xf numFmtId="0" fontId="8" fillId="5" borderId="0" xfId="4" applyFont="1" applyFill="1"/>
    <xf numFmtId="0" fontId="2" fillId="6" borderId="0" xfId="4" applyFill="1" applyAlignment="1">
      <alignment horizontal="center" vertical="center"/>
    </xf>
    <xf numFmtId="0" fontId="2" fillId="6" borderId="0" xfId="4" applyFill="1" applyAlignment="1">
      <alignment horizontal="center" vertical="center"/>
    </xf>
    <xf numFmtId="0" fontId="2" fillId="8" borderId="6" xfId="4" applyFont="1" applyFill="1" applyBorder="1" applyAlignment="1">
      <alignment horizontal="center" vertical="center"/>
    </xf>
    <xf numFmtId="0" fontId="2" fillId="0" borderId="12" xfId="4" applyFill="1" applyBorder="1" applyAlignment="1">
      <alignment horizontal="center" vertical="center"/>
    </xf>
    <xf numFmtId="0" fontId="2" fillId="5" borderId="10" xfId="4" applyFill="1" applyBorder="1" applyAlignment="1">
      <alignment horizontal="center"/>
    </xf>
    <xf numFmtId="0" fontId="2" fillId="5" borderId="10" xfId="4" applyFill="1" applyBorder="1" applyAlignment="1">
      <alignment horizontal="center" wrapText="1"/>
    </xf>
    <xf numFmtId="0" fontId="2" fillId="6" borderId="10" xfId="4" applyFill="1" applyBorder="1" applyAlignment="1">
      <alignment wrapText="1"/>
    </xf>
    <xf numFmtId="0" fontId="9" fillId="6" borderId="10" xfId="4" applyFont="1" applyFill="1" applyBorder="1" applyAlignment="1">
      <alignment wrapText="1"/>
    </xf>
    <xf numFmtId="0" fontId="4" fillId="8" borderId="10" xfId="4" applyFont="1" applyFill="1" applyBorder="1" applyAlignment="1">
      <alignment wrapText="1"/>
    </xf>
    <xf numFmtId="0" fontId="10" fillId="8" borderId="10" xfId="4" applyFont="1" applyFill="1" applyBorder="1" applyAlignment="1">
      <alignment horizontal="center"/>
    </xf>
    <xf numFmtId="0" fontId="2" fillId="8" borderId="10" xfId="4" applyFill="1" applyBorder="1" applyAlignment="1">
      <alignment horizontal="center" wrapText="1"/>
    </xf>
    <xf numFmtId="0" fontId="2" fillId="7" borderId="10" xfId="4" applyFill="1" applyBorder="1" applyAlignment="1">
      <alignment horizontal="center" wrapText="1"/>
    </xf>
    <xf numFmtId="0" fontId="2" fillId="3" borderId="0" xfId="4" applyFill="1" applyBorder="1" applyAlignment="1">
      <alignment horizontal="center" wrapText="1"/>
    </xf>
    <xf numFmtId="0" fontId="2" fillId="9" borderId="0" xfId="4" applyFill="1" applyAlignment="1">
      <alignment horizontal="center"/>
    </xf>
    <xf numFmtId="0" fontId="2" fillId="5" borderId="0" xfId="4" applyFill="1" applyAlignment="1">
      <alignment horizontal="center"/>
    </xf>
    <xf numFmtId="165" fontId="2" fillId="6" borderId="0" xfId="4" applyNumberFormat="1" applyFill="1" applyAlignment="1">
      <alignment horizontal="center"/>
    </xf>
    <xf numFmtId="9" fontId="11" fillId="10" borderId="0" xfId="3" applyFill="1" applyAlignment="1">
      <alignment horizontal="center"/>
    </xf>
    <xf numFmtId="9" fontId="10" fillId="8" borderId="15" xfId="4" applyNumberFormat="1" applyFont="1" applyFill="1" applyBorder="1" applyAlignment="1">
      <alignment horizontal="center"/>
    </xf>
    <xf numFmtId="165" fontId="2" fillId="8" borderId="16" xfId="4" applyNumberFormat="1" applyFill="1" applyBorder="1" applyAlignment="1">
      <alignment horizontal="center"/>
    </xf>
    <xf numFmtId="9" fontId="2" fillId="0" borderId="0" xfId="4" applyNumberFormat="1" applyAlignment="1">
      <alignment horizontal="center"/>
    </xf>
    <xf numFmtId="3" fontId="2" fillId="7" borderId="0" xfId="4" applyNumberFormat="1" applyFill="1" applyAlignment="1">
      <alignment horizontal="center"/>
    </xf>
    <xf numFmtId="165" fontId="2" fillId="3" borderId="0" xfId="4" applyNumberFormat="1" applyFill="1" applyAlignment="1">
      <alignment horizontal="center"/>
    </xf>
    <xf numFmtId="0" fontId="2" fillId="11" borderId="0" xfId="4" applyFill="1" applyAlignment="1">
      <alignment horizontal="center"/>
    </xf>
    <xf numFmtId="0" fontId="2" fillId="12" borderId="0" xfId="4" applyFill="1" applyAlignment="1">
      <alignment horizontal="center"/>
    </xf>
    <xf numFmtId="0" fontId="2" fillId="13" borderId="0" xfId="4" applyFill="1" applyAlignment="1">
      <alignment horizontal="center"/>
    </xf>
    <xf numFmtId="0" fontId="2" fillId="14" borderId="0" xfId="4" applyFill="1" applyAlignment="1">
      <alignment horizontal="center"/>
    </xf>
    <xf numFmtId="0" fontId="2" fillId="15" borderId="0" xfId="4" applyFill="1" applyAlignment="1">
      <alignment horizontal="center"/>
    </xf>
    <xf numFmtId="0" fontId="2" fillId="15" borderId="0" xfId="4" applyFill="1"/>
    <xf numFmtId="0" fontId="2" fillId="0" borderId="0" xfId="4" applyAlignment="1">
      <alignment horizontal="center"/>
    </xf>
    <xf numFmtId="0" fontId="2" fillId="4" borderId="17" xfId="4" applyFont="1" applyFill="1" applyBorder="1" applyAlignment="1">
      <alignment horizontal="center" vertical="center" wrapText="1"/>
    </xf>
    <xf numFmtId="0" fontId="2" fillId="4" borderId="18" xfId="4" applyFont="1" applyFill="1" applyBorder="1" applyAlignment="1">
      <alignment horizontal="center" vertical="center" wrapText="1"/>
    </xf>
    <xf numFmtId="0" fontId="4" fillId="4" borderId="19" xfId="4" applyFont="1" applyFill="1" applyBorder="1" applyAlignment="1">
      <alignment horizontal="center" wrapText="1"/>
    </xf>
    <xf numFmtId="0" fontId="2" fillId="0" borderId="21" xfId="4" applyBorder="1" applyAlignment="1">
      <alignment horizontal="center"/>
    </xf>
    <xf numFmtId="0" fontId="4" fillId="4" borderId="0" xfId="4" applyFont="1" applyFill="1" applyAlignment="1">
      <alignment horizontal="center" vertical="center" wrapText="1"/>
    </xf>
    <xf numFmtId="169" fontId="12" fillId="2" borderId="20" xfId="1" applyNumberFormat="1" applyFont="1" applyFill="1" applyBorder="1" applyAlignment="1">
      <alignment horizontal="left" vertical="top"/>
    </xf>
    <xf numFmtId="166" fontId="12" fillId="2" borderId="18" xfId="4" applyNumberFormat="1" applyFont="1" applyFill="1" applyBorder="1" applyAlignment="1">
      <alignment horizontal="center"/>
    </xf>
    <xf numFmtId="164" fontId="12" fillId="2" borderId="0" xfId="4" applyNumberFormat="1" applyFont="1" applyFill="1" applyAlignment="1">
      <alignment horizontal="center"/>
    </xf>
    <xf numFmtId="0" fontId="9" fillId="3" borderId="0" xfId="4" applyFont="1" applyFill="1" applyBorder="1" applyAlignment="1">
      <alignment horizontal="right"/>
    </xf>
    <xf numFmtId="0" fontId="9" fillId="3" borderId="8" xfId="4" applyFont="1" applyFill="1" applyBorder="1" applyAlignment="1">
      <alignment horizontal="right"/>
    </xf>
    <xf numFmtId="0" fontId="13" fillId="3" borderId="1" xfId="4" applyFont="1" applyFill="1" applyBorder="1" applyAlignment="1">
      <alignment horizontal="center"/>
    </xf>
    <xf numFmtId="0" fontId="13" fillId="3" borderId="2" xfId="4" applyFont="1" applyFill="1" applyBorder="1" applyAlignment="1">
      <alignment horizontal="center"/>
    </xf>
    <xf numFmtId="0" fontId="13" fillId="3" borderId="3" xfId="4" applyFont="1" applyFill="1" applyBorder="1" applyAlignment="1">
      <alignment horizontal="center"/>
    </xf>
    <xf numFmtId="0" fontId="7" fillId="3" borderId="22" xfId="4" applyFont="1" applyFill="1" applyBorder="1" applyAlignment="1">
      <alignment horizontal="center"/>
    </xf>
    <xf numFmtId="0" fontId="7" fillId="3" borderId="23" xfId="4" applyFont="1" applyFill="1" applyBorder="1" applyAlignment="1">
      <alignment horizontal="center"/>
    </xf>
    <xf numFmtId="0" fontId="2" fillId="3" borderId="25" xfId="4" applyFill="1" applyBorder="1"/>
    <xf numFmtId="0" fontId="4" fillId="3" borderId="24" xfId="4" applyFont="1" applyFill="1" applyBorder="1" applyAlignment="1">
      <alignment horizontal="center" wrapText="1"/>
    </xf>
    <xf numFmtId="0" fontId="4" fillId="3" borderId="25" xfId="4" applyFont="1" applyFill="1" applyBorder="1" applyAlignment="1">
      <alignment horizontal="center" wrapText="1"/>
    </xf>
    <xf numFmtId="167" fontId="2" fillId="0" borderId="25" xfId="2" applyNumberFormat="1" applyFont="1" applyBorder="1"/>
    <xf numFmtId="0" fontId="2" fillId="0" borderId="27" xfId="4" applyBorder="1"/>
    <xf numFmtId="0" fontId="2" fillId="3" borderId="24" xfId="4" applyFill="1" applyBorder="1" applyAlignment="1">
      <alignment horizontal="center"/>
    </xf>
    <xf numFmtId="0" fontId="4" fillId="3" borderId="24" xfId="4" applyFont="1" applyFill="1" applyBorder="1" applyAlignment="1">
      <alignment horizontal="center"/>
    </xf>
    <xf numFmtId="0" fontId="4" fillId="0" borderId="24" xfId="4" applyFont="1" applyBorder="1" applyAlignment="1">
      <alignment horizontal="center"/>
    </xf>
    <xf numFmtId="0" fontId="2" fillId="0" borderId="26" xfId="4" applyBorder="1" applyAlignment="1">
      <alignment horizontal="center"/>
    </xf>
    <xf numFmtId="0" fontId="2" fillId="0" borderId="25" xfId="4" applyBorder="1" applyAlignment="1"/>
    <xf numFmtId="0" fontId="4" fillId="0" borderId="0" xfId="4" applyFont="1" applyAlignment="1"/>
    <xf numFmtId="0" fontId="9" fillId="0" borderId="0" xfId="4" applyFont="1" applyAlignment="1"/>
  </cellXfs>
  <cellStyles count="5">
    <cellStyle name="Milliers" xfId="1" builtinId="3"/>
    <cellStyle name="Monétaire" xfId="2" builtinId="4"/>
    <cellStyle name="Normal" xfId="0" builtinId="0"/>
    <cellStyle name="Normal 3" xfId="4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PERSO%20en%20cours%202018%2004%2007/A%20NRJ%20transition/evaluation-budget-global-des-menages-vrsra-adil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sation tableur"/>
      <sheetName val="Statistiques"/>
      <sheetName val="Budget mensuel"/>
      <sheetName val="Ratio conso énergie"/>
      <sheetName val="Coût énergies"/>
      <sheetName val="Facture énergie"/>
      <sheetName val="Calculs charges"/>
    </sheetNames>
    <sheetDataSet>
      <sheetData sheetId="0"/>
      <sheetData sheetId="1">
        <row r="88">
          <cell r="C88" t="str">
            <v>Urbaine</v>
          </cell>
          <cell r="E88" t="str">
            <v>Propriétaire</v>
          </cell>
        </row>
        <row r="89">
          <cell r="C89" t="str">
            <v>Ville moyenne</v>
          </cell>
          <cell r="E89" t="str">
            <v>Locataire parc privé</v>
          </cell>
        </row>
        <row r="90">
          <cell r="C90" t="str">
            <v>Rurale</v>
          </cell>
          <cell r="E90" t="str">
            <v>Locataire HLM</v>
          </cell>
        </row>
        <row r="93">
          <cell r="A93" t="str">
            <v>Maison individuelle isolée</v>
          </cell>
          <cell r="C93" t="str">
            <v>Lgt récent (après 2000)</v>
          </cell>
        </row>
        <row r="94">
          <cell r="A94" t="str">
            <v>Maison individuelle mitoyenne</v>
          </cell>
          <cell r="C94" t="str">
            <v>Lgt ancien, non réhabilité</v>
          </cell>
        </row>
        <row r="95">
          <cell r="A95" t="str">
            <v>Habitat collectif</v>
          </cell>
          <cell r="C95" t="str">
            <v>Lgt réhabilité</v>
          </cell>
        </row>
      </sheetData>
      <sheetData sheetId="2"/>
      <sheetData sheetId="3"/>
      <sheetData sheetId="4"/>
      <sheetData sheetId="5">
        <row r="7">
          <cell r="M7" t="str">
            <v>Individuelle</v>
          </cell>
        </row>
        <row r="8">
          <cell r="M8" t="str">
            <v>Collective</v>
          </cell>
        </row>
        <row r="26">
          <cell r="K26" t="str">
            <v>Electricité</v>
          </cell>
        </row>
        <row r="27">
          <cell r="K27" t="str">
            <v>Gaz de Réseau</v>
          </cell>
        </row>
        <row r="28">
          <cell r="K28" t="str">
            <v>Gaz Propane</v>
          </cell>
        </row>
        <row r="31">
          <cell r="K31" t="str">
            <v>Important, consommateur</v>
          </cell>
        </row>
        <row r="32">
          <cell r="K32" t="str">
            <v>Classique, normal</v>
          </cell>
        </row>
        <row r="33">
          <cell r="K33" t="str">
            <v>Faible, économe</v>
          </cell>
        </row>
        <row r="36">
          <cell r="K36" t="str">
            <v>Oui</v>
          </cell>
        </row>
        <row r="37">
          <cell r="K37" t="str">
            <v>Non</v>
          </cell>
        </row>
        <row r="40">
          <cell r="K40" t="str">
            <v>compris dans "chauffage"</v>
          </cell>
        </row>
        <row r="41">
          <cell r="K41" t="str">
            <v>compris dans "électricité"</v>
          </cell>
        </row>
        <row r="42">
          <cell r="K42" t="str">
            <v>compris ni dans chauffage, ni dans électricité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7"/>
  <sheetViews>
    <sheetView tabSelected="1" workbookViewId="0">
      <selection activeCell="G6" sqref="G6"/>
    </sheetView>
  </sheetViews>
  <sheetFormatPr baseColWidth="10" defaultColWidth="11.5703125" defaultRowHeight="14.25" x14ac:dyDescent="0.2"/>
  <cols>
    <col min="1" max="1" width="2.28515625" style="1" customWidth="1"/>
    <col min="2" max="2" width="4.85546875" style="1" customWidth="1"/>
    <col min="3" max="3" width="13.140625" style="1" customWidth="1"/>
    <col min="4" max="4" width="11.85546875" style="1" customWidth="1"/>
    <col min="5" max="5" width="12.28515625" style="1" customWidth="1"/>
    <col min="6" max="7" width="11.42578125" style="1" customWidth="1"/>
    <col min="8" max="8" width="14.85546875" style="1" customWidth="1"/>
    <col min="9" max="9" width="11.28515625" style="1" customWidth="1"/>
    <col min="10" max="10" width="10.140625" style="1" customWidth="1"/>
    <col min="11" max="11" width="11.85546875" style="1" customWidth="1"/>
    <col min="12" max="12" width="9.7109375" style="1" customWidth="1"/>
    <col min="13" max="13" width="17.42578125" style="66" customWidth="1"/>
    <col min="14" max="14" width="3.28515625" style="18" customWidth="1"/>
    <col min="15" max="15" width="13.28515625" style="66" customWidth="1"/>
    <col min="16" max="16" width="9.85546875" style="1" customWidth="1"/>
    <col min="17" max="1024" width="11.85546875" style="1" customWidth="1"/>
    <col min="1025" max="16384" width="11.5703125" style="1"/>
  </cols>
  <sheetData>
    <row r="1" spans="1:16" ht="23.25" customHeight="1" thickBot="1" x14ac:dyDescent="0.25">
      <c r="D1" s="2" t="s">
        <v>55</v>
      </c>
      <c r="E1" s="2"/>
      <c r="F1" s="2"/>
      <c r="G1" s="2"/>
      <c r="H1" s="2"/>
      <c r="I1" s="2"/>
      <c r="J1" s="2"/>
      <c r="K1" s="2"/>
      <c r="L1" s="2"/>
      <c r="M1" s="2"/>
      <c r="N1" s="3"/>
      <c r="O1" s="80" t="s">
        <v>56</v>
      </c>
      <c r="P1" s="81"/>
    </row>
    <row r="2" spans="1:16" s="4" customFormat="1" ht="13.35" customHeight="1" x14ac:dyDescent="0.2">
      <c r="A2" s="77" t="s">
        <v>0</v>
      </c>
      <c r="B2" s="78"/>
      <c r="C2" s="78"/>
      <c r="D2" s="79"/>
      <c r="J2" s="5"/>
      <c r="K2" s="5"/>
      <c r="L2" s="5"/>
      <c r="M2" s="3"/>
      <c r="N2" s="3"/>
      <c r="O2" s="87"/>
      <c r="P2" s="82"/>
    </row>
    <row r="3" spans="1:16" s="4" customFormat="1" ht="23.25" customHeight="1" x14ac:dyDescent="0.2">
      <c r="A3" s="6"/>
      <c r="B3" s="7"/>
      <c r="C3" s="75" t="s">
        <v>1</v>
      </c>
      <c r="D3" s="8">
        <v>2</v>
      </c>
      <c r="F3" s="9" t="s">
        <v>3</v>
      </c>
      <c r="G3" s="9" t="s">
        <v>2</v>
      </c>
      <c r="H3" s="69" t="s">
        <v>51</v>
      </c>
      <c r="I3" s="67" t="s">
        <v>4</v>
      </c>
      <c r="J3" s="67"/>
      <c r="K3" s="68"/>
      <c r="L3" s="71" t="s">
        <v>52</v>
      </c>
      <c r="M3" s="71"/>
      <c r="N3" s="3"/>
      <c r="O3" s="83" t="s">
        <v>5</v>
      </c>
      <c r="P3" s="84"/>
    </row>
    <row r="4" spans="1:16" s="4" customFormat="1" ht="14.1" customHeight="1" thickBot="1" x14ac:dyDescent="0.25">
      <c r="A4" s="10"/>
      <c r="B4" s="11"/>
      <c r="C4" s="76" t="s">
        <v>6</v>
      </c>
      <c r="D4" s="12">
        <v>1</v>
      </c>
      <c r="F4" s="13">
        <v>2500</v>
      </c>
      <c r="G4" s="74">
        <v>0.12</v>
      </c>
      <c r="H4" s="72">
        <v>150</v>
      </c>
      <c r="I4" s="73">
        <v>0</v>
      </c>
      <c r="J4" s="14" t="s">
        <v>7</v>
      </c>
      <c r="K4" s="14"/>
      <c r="L4" s="15" t="s">
        <v>53</v>
      </c>
      <c r="M4" s="15" t="s">
        <v>54</v>
      </c>
      <c r="N4" s="3"/>
      <c r="O4" s="87"/>
      <c r="P4" s="82"/>
    </row>
    <row r="5" spans="1:16" ht="15" customHeight="1" x14ac:dyDescent="0.2">
      <c r="B5" s="16"/>
      <c r="C5" s="17" t="s">
        <v>10</v>
      </c>
      <c r="D5" s="18">
        <f>1+D3+D4</f>
        <v>4</v>
      </c>
      <c r="E5" s="92" t="s">
        <v>57</v>
      </c>
      <c r="F5" s="93"/>
      <c r="G5" s="91"/>
      <c r="H5" s="70" t="s">
        <v>50</v>
      </c>
      <c r="I5" s="73">
        <v>0.5</v>
      </c>
      <c r="J5" s="19" t="s">
        <v>11</v>
      </c>
      <c r="K5" s="20"/>
      <c r="L5" s="15">
        <f>H4*D5</f>
        <v>600</v>
      </c>
      <c r="M5" s="15">
        <f>12*L5</f>
        <v>7200</v>
      </c>
      <c r="O5" s="88" t="s">
        <v>8</v>
      </c>
      <c r="P5" s="85" t="s">
        <v>9</v>
      </c>
    </row>
    <row r="6" spans="1:16" s="4" customFormat="1" x14ac:dyDescent="0.2">
      <c r="C6" s="17" t="s">
        <v>13</v>
      </c>
      <c r="D6" s="18">
        <f>1+0.5*D3+0.3*D4</f>
        <v>2.2999999999999998</v>
      </c>
      <c r="F6" s="21">
        <f>F4/D6</f>
        <v>1086.9565217391305</v>
      </c>
      <c r="H6" s="22"/>
      <c r="I6" s="22"/>
      <c r="J6" s="7"/>
      <c r="K6" s="7"/>
      <c r="L6" s="23"/>
      <c r="M6" s="18"/>
      <c r="N6" s="18"/>
      <c r="O6" s="89" t="s">
        <v>12</v>
      </c>
      <c r="P6" s="85">
        <f>12300/12</f>
        <v>1025</v>
      </c>
    </row>
    <row r="7" spans="1:16" ht="16.149999999999999" customHeight="1" x14ac:dyDescent="0.2">
      <c r="B7" s="24" t="s">
        <v>15</v>
      </c>
      <c r="C7" s="24"/>
      <c r="D7" s="25" t="s">
        <v>16</v>
      </c>
      <c r="E7" s="25"/>
      <c r="F7" s="26" t="s">
        <v>17</v>
      </c>
      <c r="G7" s="26"/>
      <c r="H7" s="26"/>
      <c r="I7" s="26"/>
      <c r="J7" s="26"/>
      <c r="K7" s="26"/>
      <c r="M7" s="27" t="s">
        <v>18</v>
      </c>
      <c r="O7" s="89" t="s">
        <v>14</v>
      </c>
      <c r="P7" s="85">
        <f>14820/12</f>
        <v>1235</v>
      </c>
    </row>
    <row r="8" spans="1:16" ht="15.4" customHeight="1" x14ac:dyDescent="0.2">
      <c r="B8" s="28" t="s">
        <v>20</v>
      </c>
      <c r="C8" s="28"/>
      <c r="D8" s="29" t="s">
        <v>21</v>
      </c>
      <c r="E8" s="29"/>
      <c r="F8" s="30" t="s">
        <v>22</v>
      </c>
      <c r="G8" s="31"/>
      <c r="H8" s="32">
        <v>100</v>
      </c>
      <c r="I8" s="32"/>
      <c r="J8" s="33" t="s">
        <v>23</v>
      </c>
      <c r="K8" s="33"/>
      <c r="M8" s="34" t="s">
        <v>24</v>
      </c>
      <c r="O8" s="89" t="s">
        <v>19</v>
      </c>
      <c r="P8" s="85">
        <f>17030/12</f>
        <v>1419.1666666666667</v>
      </c>
    </row>
    <row r="9" spans="1:16" ht="17.649999999999999" customHeight="1" x14ac:dyDescent="0.2">
      <c r="B9" s="35"/>
      <c r="C9" s="36"/>
      <c r="D9" s="37"/>
      <c r="E9" s="37"/>
      <c r="F9" s="38" t="s">
        <v>26</v>
      </c>
      <c r="G9" s="38"/>
      <c r="H9" s="38"/>
      <c r="I9" s="39"/>
      <c r="J9" s="40" t="s">
        <v>27</v>
      </c>
      <c r="K9" s="40"/>
      <c r="M9" s="13">
        <v>24000</v>
      </c>
      <c r="N9" s="1"/>
      <c r="O9" s="89" t="s">
        <v>25</v>
      </c>
      <c r="P9" s="85">
        <f>19110/12</f>
        <v>1592.5</v>
      </c>
    </row>
    <row r="10" spans="1:16" ht="31.15" customHeight="1" x14ac:dyDescent="0.2">
      <c r="B10" s="41" t="s">
        <v>29</v>
      </c>
      <c r="C10" s="41"/>
      <c r="D10" s="42" t="s">
        <v>30</v>
      </c>
      <c r="E10" s="43" t="s">
        <v>31</v>
      </c>
      <c r="F10" s="44" t="s">
        <v>32</v>
      </c>
      <c r="G10" s="45" t="s">
        <v>33</v>
      </c>
      <c r="H10" s="46" t="s">
        <v>34</v>
      </c>
      <c r="I10" s="45" t="s">
        <v>33</v>
      </c>
      <c r="J10" s="47" t="s">
        <v>35</v>
      </c>
      <c r="K10" s="48" t="s">
        <v>36</v>
      </c>
      <c r="L10" s="45" t="s">
        <v>37</v>
      </c>
      <c r="M10" s="49" t="s">
        <v>38</v>
      </c>
      <c r="N10" s="50"/>
      <c r="O10" s="89" t="s">
        <v>28</v>
      </c>
      <c r="P10" s="85">
        <f>21270/12</f>
        <v>1772.5</v>
      </c>
    </row>
    <row r="11" spans="1:16" x14ac:dyDescent="0.2">
      <c r="B11" s="51" t="s">
        <v>40</v>
      </c>
      <c r="C11" s="51">
        <v>50</v>
      </c>
      <c r="D11" s="52">
        <f>H$8*C11</f>
        <v>5000</v>
      </c>
      <c r="E11" s="52">
        <f>D11-$M$5*$D$5</f>
        <v>-23800</v>
      </c>
      <c r="F11" s="53">
        <f>C11*G$4*H$8</f>
        <v>600</v>
      </c>
      <c r="G11" s="54">
        <f>F11/$F$6/12</f>
        <v>4.5999999999999992E-2</v>
      </c>
      <c r="H11" s="53">
        <f>IF(E11*$I$5&gt;0, E11*$I$5, 0.001)</f>
        <v>1E-3</v>
      </c>
      <c r="I11" s="54">
        <f>H11/$F$6/12</f>
        <v>7.6666666666666665E-8</v>
      </c>
      <c r="J11" s="55">
        <f>(H11-F11)/F11</f>
        <v>-0.99999833333333332</v>
      </c>
      <c r="K11" s="56">
        <f>H11-F11</f>
        <v>-599.99900000000002</v>
      </c>
      <c r="L11" s="57" t="str">
        <f>IF( I11-G11&gt;0,I11-G11,"nc")</f>
        <v>nc</v>
      </c>
      <c r="M11" s="58" t="str">
        <f>IF( H11&gt;1, $M$9/$H11,"nc")</f>
        <v>nc</v>
      </c>
      <c r="N11" s="59"/>
      <c r="O11" s="89" t="s">
        <v>39</v>
      </c>
      <c r="P11" s="85">
        <f>23840/12</f>
        <v>1986.6666666666667</v>
      </c>
    </row>
    <row r="12" spans="1:16" x14ac:dyDescent="0.2">
      <c r="B12" s="60" t="s">
        <v>42</v>
      </c>
      <c r="C12" s="60">
        <v>70</v>
      </c>
      <c r="D12" s="52">
        <f>H$8*C12</f>
        <v>7000</v>
      </c>
      <c r="E12" s="52">
        <f>D12-$M$5*$D$5</f>
        <v>-21800</v>
      </c>
      <c r="F12" s="53">
        <f>C12*G$4*H$8</f>
        <v>840</v>
      </c>
      <c r="G12" s="54">
        <f t="shared" ref="G12:I16" si="0">F12/$F$6/12</f>
        <v>6.4399999999999999E-2</v>
      </c>
      <c r="H12" s="53">
        <f>IF(E12*$I$5&gt;0, E12*$I$5, 0)</f>
        <v>0</v>
      </c>
      <c r="I12" s="54">
        <f t="shared" si="0"/>
        <v>0</v>
      </c>
      <c r="J12" s="55">
        <f t="shared" ref="J12:J16" si="1">(H12-F12)/F12</f>
        <v>-1</v>
      </c>
      <c r="K12" s="56">
        <f t="shared" ref="K12:K16" si="2">H12-F12</f>
        <v>-840</v>
      </c>
      <c r="L12" s="57" t="str">
        <f t="shared" ref="L12:L16" si="3">IF( I12-G12&gt;0,I12-G12,"nc")</f>
        <v>nc</v>
      </c>
      <c r="M12" s="58" t="str">
        <f>IF( H12&gt;1, $M$9/$H12,"nc")</f>
        <v>nc</v>
      </c>
      <c r="N12" s="59"/>
      <c r="O12" s="89" t="s">
        <v>41</v>
      </c>
      <c r="P12" s="85">
        <f>27320/12</f>
        <v>2276.6666666666665</v>
      </c>
    </row>
    <row r="13" spans="1:16" x14ac:dyDescent="0.2">
      <c r="B13" s="61" t="s">
        <v>44</v>
      </c>
      <c r="C13" s="61">
        <v>120</v>
      </c>
      <c r="D13" s="52">
        <f t="shared" ref="D13:D16" si="4">H$8*C13</f>
        <v>12000</v>
      </c>
      <c r="E13" s="52">
        <f>D13-$M$5*$D$5</f>
        <v>-16800</v>
      </c>
      <c r="F13" s="53">
        <f>C13*G$4*H$8</f>
        <v>1439.9999999999998</v>
      </c>
      <c r="G13" s="54">
        <f t="shared" si="0"/>
        <v>0.11039999999999998</v>
      </c>
      <c r="H13" s="53">
        <f>IF(E13*$I$5&gt;0, E13*$I$5, 0)</f>
        <v>0</v>
      </c>
      <c r="I13" s="54">
        <f t="shared" si="0"/>
        <v>0</v>
      </c>
      <c r="J13" s="55">
        <f t="shared" si="1"/>
        <v>-1</v>
      </c>
      <c r="K13" s="56">
        <f t="shared" si="2"/>
        <v>-1439.9999999999998</v>
      </c>
      <c r="L13" s="57" t="str">
        <f t="shared" si="3"/>
        <v>nc</v>
      </c>
      <c r="M13" s="58" t="str">
        <f>IF( H13&gt;1, $M$9/$H13,"nc")</f>
        <v>nc</v>
      </c>
      <c r="N13" s="59"/>
      <c r="O13" s="89" t="s">
        <v>43</v>
      </c>
      <c r="P13" s="85">
        <f>32880/12</f>
        <v>2740</v>
      </c>
    </row>
    <row r="14" spans="1:16" x14ac:dyDescent="0.2">
      <c r="B14" s="52" t="s">
        <v>46</v>
      </c>
      <c r="C14" s="52">
        <v>190</v>
      </c>
      <c r="D14" s="52">
        <f t="shared" si="4"/>
        <v>19000</v>
      </c>
      <c r="E14" s="52">
        <f>D14-$M$5*$D$5</f>
        <v>-9800</v>
      </c>
      <c r="F14" s="53">
        <f>C14*G$4*H$8</f>
        <v>2280</v>
      </c>
      <c r="G14" s="54">
        <f t="shared" si="0"/>
        <v>0.17479999999999998</v>
      </c>
      <c r="H14" s="53">
        <f>IF(E14*$I$5&gt;0, E14*$I$5, 0)</f>
        <v>0</v>
      </c>
      <c r="I14" s="54">
        <f t="shared" si="0"/>
        <v>0</v>
      </c>
      <c r="J14" s="55">
        <f t="shared" si="1"/>
        <v>-1</v>
      </c>
      <c r="K14" s="56">
        <f t="shared" si="2"/>
        <v>-2280</v>
      </c>
      <c r="L14" s="57" t="str">
        <f t="shared" si="3"/>
        <v>nc</v>
      </c>
      <c r="M14" s="58" t="str">
        <f>IF( H14&gt;1, $M$9/$H14,"nc")</f>
        <v>nc</v>
      </c>
      <c r="N14" s="59"/>
      <c r="O14" s="89" t="s">
        <v>45</v>
      </c>
      <c r="P14" s="85">
        <f>56200/12</f>
        <v>4683.333333333333</v>
      </c>
    </row>
    <row r="15" spans="1:16" x14ac:dyDescent="0.2">
      <c r="B15" s="62" t="s">
        <v>47</v>
      </c>
      <c r="C15" s="62">
        <v>280</v>
      </c>
      <c r="D15" s="52">
        <f t="shared" si="4"/>
        <v>28000</v>
      </c>
      <c r="E15" s="52">
        <f>D15-$M$5*$D$5</f>
        <v>-800</v>
      </c>
      <c r="F15" s="53">
        <f>C15*G$4*H$8</f>
        <v>3360</v>
      </c>
      <c r="G15" s="54">
        <f t="shared" si="0"/>
        <v>0.2576</v>
      </c>
      <c r="H15" s="53">
        <f>IF(E15*$I$5&gt;0, E15*$I$5, 0)</f>
        <v>0</v>
      </c>
      <c r="I15" s="54">
        <f t="shared" si="0"/>
        <v>0</v>
      </c>
      <c r="J15" s="55">
        <f t="shared" si="1"/>
        <v>-1</v>
      </c>
      <c r="K15" s="56">
        <f t="shared" si="2"/>
        <v>-3360</v>
      </c>
      <c r="L15" s="57" t="str">
        <f t="shared" si="3"/>
        <v>nc</v>
      </c>
      <c r="M15" s="58" t="str">
        <f>IF( H15&gt;1, $M$9/$H15,"nc")</f>
        <v>nc</v>
      </c>
      <c r="N15" s="59"/>
      <c r="O15" s="90"/>
      <c r="P15" s="86"/>
    </row>
    <row r="16" spans="1:16" x14ac:dyDescent="0.2">
      <c r="B16" s="63" t="s">
        <v>48</v>
      </c>
      <c r="C16" s="63">
        <v>390</v>
      </c>
      <c r="D16" s="52">
        <f t="shared" si="4"/>
        <v>39000</v>
      </c>
      <c r="E16" s="52">
        <f>D16-$M$5*$D$5</f>
        <v>10200</v>
      </c>
      <c r="F16" s="53">
        <f>C16*G$4*H$8</f>
        <v>4680</v>
      </c>
      <c r="G16" s="54">
        <f t="shared" si="0"/>
        <v>0.35880000000000001</v>
      </c>
      <c r="H16" s="53">
        <f>IF(E16*$I$5&gt;0, E16*$I$5, 0)</f>
        <v>5100</v>
      </c>
      <c r="I16" s="54">
        <f t="shared" si="0"/>
        <v>0.39100000000000001</v>
      </c>
      <c r="J16" s="55">
        <f t="shared" si="1"/>
        <v>8.9743589743589744E-2</v>
      </c>
      <c r="K16" s="56">
        <f t="shared" si="2"/>
        <v>420</v>
      </c>
      <c r="L16" s="57">
        <f t="shared" si="3"/>
        <v>3.2200000000000006E-2</v>
      </c>
      <c r="M16" s="58">
        <f>IF( H16&gt;1, $M$9/$H16,"nc")</f>
        <v>4.7058823529411766</v>
      </c>
      <c r="N16" s="59"/>
    </row>
    <row r="17" spans="2:3" x14ac:dyDescent="0.2">
      <c r="B17" s="64" t="s">
        <v>49</v>
      </c>
      <c r="C17" s="65"/>
    </row>
  </sheetData>
  <mergeCells count="15">
    <mergeCell ref="O1:P1"/>
    <mergeCell ref="B8:C8"/>
    <mergeCell ref="D8:E8"/>
    <mergeCell ref="J8:K8"/>
    <mergeCell ref="F9:H9"/>
    <mergeCell ref="J9:K9"/>
    <mergeCell ref="B10:C10"/>
    <mergeCell ref="D1:M1"/>
    <mergeCell ref="A2:D2"/>
    <mergeCell ref="L3:M3"/>
    <mergeCell ref="O3:P3"/>
    <mergeCell ref="B7:C7"/>
    <mergeCell ref="D7:E7"/>
    <mergeCell ref="F7:K7"/>
    <mergeCell ref="I3:K3"/>
  </mergeCells>
  <pageMargins left="0" right="0" top="0.39370078740157477" bottom="0.39370078740157477" header="0" footer="0"/>
  <pageSetup paperSize="9" orientation="portrait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Simulteur</vt:lpstr>
    </vt:vector>
  </TitlesOfParts>
  <Company>UAPV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ducrestb</dc:creator>
  <cp:lastModifiedBy>ducrestb</cp:lastModifiedBy>
  <dcterms:created xsi:type="dcterms:W3CDTF">2018-04-25T17:18:50Z</dcterms:created>
  <dcterms:modified xsi:type="dcterms:W3CDTF">2018-04-25T17:31:47Z</dcterms:modified>
</cp:coreProperties>
</file>